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-120" yWindow="-120" windowWidth="29040" windowHeight="15720"/>
  </bookViews>
  <sheets>
    <sheet name="Blad1" sheetId="1" r:id="rId1"/>
  </sheets>
  <definedNames>
    <definedName name="_xlnm.Print_Area" localSheetId="0">Blad1!$A$1:$Z$43</definedName>
  </definedName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30" i="1"/>
  <c r="T30"/>
  <c r="S30"/>
  <c r="R30"/>
  <c r="Q30"/>
  <c r="P30"/>
  <c r="O30"/>
  <c r="N30"/>
  <c r="M30"/>
  <c r="L30"/>
  <c r="K30"/>
  <c r="J30"/>
  <c r="I30"/>
  <c r="H30"/>
  <c r="G30"/>
  <c r="F30"/>
  <c r="K36"/>
  <c r="J36"/>
  <c r="I36"/>
  <c r="H36"/>
  <c r="G36"/>
  <c r="F36"/>
  <c r="E36"/>
  <c r="U8"/>
  <c r="T8"/>
  <c r="S8"/>
  <c r="R8"/>
  <c r="Q8"/>
  <c r="P8"/>
  <c r="O8"/>
  <c r="N8"/>
  <c r="M8"/>
  <c r="L8"/>
  <c r="K8"/>
  <c r="J8"/>
  <c r="I8"/>
  <c r="H8"/>
  <c r="G8"/>
  <c r="F8"/>
  <c r="E9" l="1"/>
  <c r="F31" l="1"/>
  <c r="N3"/>
  <c r="F11"/>
  <c r="G11"/>
  <c r="H11"/>
  <c r="I11"/>
  <c r="J11"/>
  <c r="K11"/>
  <c r="L11"/>
  <c r="M11"/>
  <c r="N11"/>
  <c r="O11"/>
  <c r="P11"/>
  <c r="Q11"/>
  <c r="R11"/>
  <c r="S11"/>
  <c r="T11"/>
  <c r="U11"/>
  <c r="E11"/>
  <c r="E14" s="1"/>
  <c r="F10"/>
  <c r="G10"/>
  <c r="H10"/>
  <c r="I10"/>
  <c r="J10"/>
  <c r="K10"/>
  <c r="L10"/>
  <c r="M10"/>
  <c r="N10"/>
  <c r="O10"/>
  <c r="P10"/>
  <c r="Q10"/>
  <c r="R10"/>
  <c r="S10"/>
  <c r="T10"/>
  <c r="U10"/>
  <c r="E10"/>
  <c r="U33"/>
  <c r="T33"/>
  <c r="S33"/>
  <c r="R33"/>
  <c r="Q33"/>
  <c r="P33"/>
  <c r="O33"/>
  <c r="N33"/>
  <c r="M33"/>
  <c r="L33"/>
  <c r="K33"/>
  <c r="J33"/>
  <c r="I33"/>
  <c r="H33"/>
  <c r="G33"/>
  <c r="F33"/>
  <c r="E33"/>
  <c r="U32"/>
  <c r="T32"/>
  <c r="S32"/>
  <c r="R32"/>
  <c r="Q32"/>
  <c r="P32"/>
  <c r="O32"/>
  <c r="N32"/>
  <c r="M32"/>
  <c r="L32"/>
  <c r="K32"/>
  <c r="J32"/>
  <c r="I32"/>
  <c r="H32"/>
  <c r="G32"/>
  <c r="F32"/>
  <c r="E32"/>
  <c r="E30"/>
  <c r="F35" l="1"/>
  <c r="E31"/>
  <c r="G31"/>
  <c r="G35" l="1"/>
  <c r="E35"/>
  <c r="H31"/>
  <c r="H35" l="1"/>
  <c r="E39"/>
  <c r="E41" s="1"/>
  <c r="I31"/>
  <c r="I35" l="1"/>
  <c r="J31"/>
  <c r="J35" l="1"/>
  <c r="K31"/>
  <c r="E8"/>
  <c r="F9"/>
  <c r="F14" s="1"/>
  <c r="F13" l="1"/>
  <c r="K35"/>
  <c r="L31"/>
  <c r="E13"/>
  <c r="E17" s="1"/>
  <c r="G9"/>
  <c r="G14" s="1"/>
  <c r="L35" l="1"/>
  <c r="L36"/>
  <c r="G13"/>
  <c r="F39"/>
  <c r="M31"/>
  <c r="F17"/>
  <c r="F19" s="1"/>
  <c r="H9"/>
  <c r="H14" s="1"/>
  <c r="E19"/>
  <c r="M35" l="1"/>
  <c r="M36"/>
  <c r="H13"/>
  <c r="I9"/>
  <c r="I14" s="1"/>
  <c r="H39"/>
  <c r="G39"/>
  <c r="G41" s="1"/>
  <c r="F41"/>
  <c r="N31"/>
  <c r="G17"/>
  <c r="G19" s="1"/>
  <c r="N35" l="1"/>
  <c r="N36"/>
  <c r="I13"/>
  <c r="J9"/>
  <c r="J14" s="1"/>
  <c r="H41"/>
  <c r="J39"/>
  <c r="I39"/>
  <c r="O31"/>
  <c r="H17"/>
  <c r="H19" s="1"/>
  <c r="O35" l="1"/>
  <c r="O36"/>
  <c r="J13"/>
  <c r="I17"/>
  <c r="I19" s="1"/>
  <c r="K9"/>
  <c r="K14" s="1"/>
  <c r="I41"/>
  <c r="J41"/>
  <c r="L39"/>
  <c r="K39"/>
  <c r="K41" s="1"/>
  <c r="P31"/>
  <c r="P35" l="1"/>
  <c r="P36"/>
  <c r="K13"/>
  <c r="J17"/>
  <c r="J19" s="1"/>
  <c r="L9"/>
  <c r="M39"/>
  <c r="M41" s="1"/>
  <c r="L41"/>
  <c r="Q31"/>
  <c r="Q35" l="1"/>
  <c r="Q36"/>
  <c r="L13"/>
  <c r="L14"/>
  <c r="M9"/>
  <c r="K17"/>
  <c r="K19" s="1"/>
  <c r="R31"/>
  <c r="M13" l="1"/>
  <c r="M14"/>
  <c r="R35"/>
  <c r="R36"/>
  <c r="N9"/>
  <c r="L17"/>
  <c r="L19" s="1"/>
  <c r="N39"/>
  <c r="N41" s="1"/>
  <c r="S31"/>
  <c r="N13" l="1"/>
  <c r="N14"/>
  <c r="S35"/>
  <c r="S36"/>
  <c r="O9"/>
  <c r="M17"/>
  <c r="M19" s="1"/>
  <c r="O39"/>
  <c r="O41" s="1"/>
  <c r="P39"/>
  <c r="T31"/>
  <c r="T35" l="1"/>
  <c r="T36"/>
  <c r="O13"/>
  <c r="O14"/>
  <c r="N17"/>
  <c r="N19" s="1"/>
  <c r="P9"/>
  <c r="P41"/>
  <c r="Q39"/>
  <c r="Q41" s="1"/>
  <c r="U31"/>
  <c r="U35" l="1"/>
  <c r="U36"/>
  <c r="P13"/>
  <c r="P14"/>
  <c r="Q9"/>
  <c r="O17"/>
  <c r="O19" s="1"/>
  <c r="R39"/>
  <c r="R41" s="1"/>
  <c r="Q13" l="1"/>
  <c r="Q14"/>
  <c r="R9"/>
  <c r="P17"/>
  <c r="P19" s="1"/>
  <c r="S39"/>
  <c r="R13" l="1"/>
  <c r="R14"/>
  <c r="S9"/>
  <c r="Q17"/>
  <c r="Q19" s="1"/>
  <c r="T39"/>
  <c r="T41" s="1"/>
  <c r="S41"/>
  <c r="S13" l="1"/>
  <c r="S14"/>
  <c r="T9"/>
  <c r="R17"/>
  <c r="R19" s="1"/>
  <c r="U39"/>
  <c r="U41" s="1"/>
  <c r="T13" l="1"/>
  <c r="T14"/>
  <c r="U9"/>
  <c r="S17"/>
  <c r="S19" s="1"/>
  <c r="U13" l="1"/>
  <c r="U14"/>
  <c r="T17"/>
  <c r="T19" s="1"/>
  <c r="U17" l="1"/>
  <c r="U19" s="1"/>
</calcChain>
</file>

<file path=xl/comments1.xml><?xml version="1.0" encoding="utf-8"?>
<comments xmlns="http://schemas.openxmlformats.org/spreadsheetml/2006/main">
  <authors>
    <author>Rob van der Kuil</author>
  </authors>
  <commentList>
    <comment ref="B9" authorId="0">
      <text>
        <r>
          <rPr>
            <b/>
            <sz val="9"/>
            <color indexed="81"/>
            <rFont val="Tahoma"/>
            <family val="2"/>
          </rPr>
          <t xml:space="preserve">PV panelen degraderen 0,5 % per jaar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9" authorId="0">
      <text>
        <r>
          <rPr>
            <b/>
            <sz val="9"/>
            <color indexed="81"/>
            <rFont val="Tahoma"/>
            <family val="2"/>
          </rPr>
          <t xml:space="preserve">Start opbrengst PV panelen medio 2024  gerekend met 6 maanden opbrengst 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0" authorId="0">
      <text>
        <r>
          <rPr>
            <b/>
            <sz val="9"/>
            <color indexed="81"/>
            <rFont val="Tahoma"/>
            <family val="2"/>
          </rPr>
          <t>= verschil tussen opgewekte energie en wordt teruggeleverd op de slimme meter - m.a.w. direct intern gebruik en niet hoeft te worden betaald aan energie mij.</t>
        </r>
      </text>
    </comment>
    <comment ref="E31" authorId="0">
      <text>
        <r>
          <rPr>
            <b/>
            <sz val="9"/>
            <color indexed="81"/>
            <rFont val="Tahoma"/>
            <family val="2"/>
          </rPr>
          <t>Start opbrengst PV panelen medio 2024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43" authorId="0">
      <text>
        <r>
          <rPr>
            <sz val="9"/>
            <color indexed="81"/>
            <rFont val="Tahoma"/>
            <family val="2"/>
          </rPr>
          <t xml:space="preserve">
12985,00 minus prijsverlaging van 20,00 per 2/12/2023
</t>
        </r>
      </text>
    </comment>
  </commentList>
</comments>
</file>

<file path=xl/sharedStrings.xml><?xml version="1.0" encoding="utf-8"?>
<sst xmlns="http://schemas.openxmlformats.org/spreadsheetml/2006/main" count="38" uniqueCount="25">
  <si>
    <t>half 2024</t>
  </si>
  <si>
    <t>Stroomgebruik per jaar</t>
  </si>
  <si>
    <t xml:space="preserve">   teruglevering</t>
  </si>
  <si>
    <t xml:space="preserve">   waarvan voor eigen consumptie</t>
  </si>
  <si>
    <t>opbrengst eigen gebruik in € (bespaard )</t>
  </si>
  <si>
    <t>Totale opbrengsten</t>
  </si>
  <si>
    <t>Stroomgebruik in kWh per jaar</t>
  </si>
  <si>
    <t>rendement</t>
  </si>
  <si>
    <t>Geschatte opbrengst  PV panelen 1e jaar ( in kWh)</t>
  </si>
  <si>
    <t>Investering</t>
  </si>
  <si>
    <t>Geschatte opbrengst  PV panelen  ( in kWh)</t>
  </si>
  <si>
    <t>Berekening Opbrengst  PV panelen verticaal</t>
  </si>
  <si>
    <t>Opbrengsten Cumulatief</t>
  </si>
  <si>
    <t>Berekening Opbrengst PV panelen horizont.</t>
  </si>
  <si>
    <t xml:space="preserve"> x Wp=</t>
  </si>
  <si>
    <t>ongehinderde bezonning</t>
  </si>
  <si>
    <t>Opbrengst PV panelen in kWh (minus 0,5% p/a)</t>
  </si>
  <si>
    <t xml:space="preserve">   teruglevering:</t>
  </si>
  <si>
    <t>2030 e.v.</t>
  </si>
  <si>
    <t>x</t>
  </si>
  <si>
    <t>terugleverheffing</t>
  </si>
  <si>
    <t>opbrengst teruglevering</t>
  </si>
  <si>
    <t xml:space="preserve">opbrengst teruglevering </t>
  </si>
  <si>
    <t>Prijs kWh</t>
  </si>
  <si>
    <t>Bijlage 8a</t>
  </si>
</sst>
</file>

<file path=xl/styles.xml><?xml version="1.0" encoding="utf-8"?>
<styleSheet xmlns="http://schemas.openxmlformats.org/spreadsheetml/2006/main">
  <numFmts count="1">
    <numFmt numFmtId="164" formatCode="&quot;€&quot;\ #,##0.00"/>
  </numFmts>
  <fonts count="1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0" xfId="0" applyFont="1"/>
    <xf numFmtId="0" fontId="3" fillId="0" borderId="0" xfId="0" applyFont="1"/>
    <xf numFmtId="9" fontId="0" fillId="0" borderId="0" xfId="0" applyNumberFormat="1" applyAlignment="1">
      <alignment horizontal="center"/>
    </xf>
    <xf numFmtId="164" fontId="0" fillId="0" borderId="0" xfId="0" applyNumberFormat="1"/>
    <xf numFmtId="164" fontId="1" fillId="0" borderId="0" xfId="0" applyNumberFormat="1" applyFont="1"/>
    <xf numFmtId="1" fontId="0" fillId="0" borderId="0" xfId="0" applyNumberFormat="1" applyAlignment="1">
      <alignment horizontal="center"/>
    </xf>
    <xf numFmtId="164" fontId="0" fillId="0" borderId="1" xfId="0" applyNumberFormat="1" applyBorder="1"/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1" fontId="4" fillId="0" borderId="0" xfId="0" applyNumberFormat="1" applyFont="1" applyAlignment="1">
      <alignment horizontal="right"/>
    </xf>
    <xf numFmtId="164" fontId="4" fillId="0" borderId="0" xfId="0" applyNumberFormat="1" applyFont="1"/>
    <xf numFmtId="0" fontId="8" fillId="0" borderId="0" xfId="0" applyFont="1" applyAlignment="1">
      <alignment horizontal="center"/>
    </xf>
    <xf numFmtId="0" fontId="2" fillId="0" borderId="3" xfId="0" applyFont="1" applyBorder="1" applyAlignment="1">
      <alignment horizontal="center"/>
    </xf>
    <xf numFmtId="9" fontId="2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4" fontId="2" fillId="0" borderId="0" xfId="0" applyNumberFormat="1" applyFont="1"/>
    <xf numFmtId="1" fontId="8" fillId="0" borderId="2" xfId="0" applyNumberFormat="1" applyFont="1" applyBorder="1"/>
    <xf numFmtId="0" fontId="4" fillId="3" borderId="2" xfId="0" applyFont="1" applyFill="1" applyBorder="1" applyAlignment="1">
      <alignment horizontal="center"/>
    </xf>
    <xf numFmtId="9" fontId="4" fillId="3" borderId="2" xfId="0" applyNumberFormat="1" applyFont="1" applyFill="1" applyBorder="1" applyAlignment="1">
      <alignment horizontal="center"/>
    </xf>
    <xf numFmtId="1" fontId="4" fillId="3" borderId="2" xfId="0" applyNumberFormat="1" applyFont="1" applyFill="1" applyBorder="1"/>
    <xf numFmtId="164" fontId="4" fillId="3" borderId="2" xfId="0" applyNumberFormat="1" applyFont="1" applyFill="1" applyBorder="1"/>
    <xf numFmtId="3" fontId="4" fillId="3" borderId="2" xfId="0" applyNumberFormat="1" applyFont="1" applyFill="1" applyBorder="1"/>
    <xf numFmtId="0" fontId="4" fillId="3" borderId="2" xfId="0" applyFont="1" applyFill="1" applyBorder="1"/>
    <xf numFmtId="0" fontId="0" fillId="4" borderId="0" xfId="0" applyFill="1"/>
    <xf numFmtId="9" fontId="0" fillId="0" borderId="0" xfId="0" applyNumberFormat="1" applyAlignment="1">
      <alignment horizontal="left"/>
    </xf>
    <xf numFmtId="0" fontId="9" fillId="0" borderId="0" xfId="0" applyFont="1" applyAlignment="1">
      <alignment horizontal="right"/>
    </xf>
    <xf numFmtId="0" fontId="0" fillId="2" borderId="0" xfId="0" applyFill="1"/>
    <xf numFmtId="0" fontId="10" fillId="0" borderId="0" xfId="0" applyFont="1"/>
    <xf numFmtId="1" fontId="0" fillId="0" borderId="0" xfId="0" applyNumberFormat="1" applyFont="1" applyAlignment="1">
      <alignment horizontal="center"/>
    </xf>
    <xf numFmtId="0" fontId="0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114303</xdr:colOff>
      <xdr:row>3</xdr:row>
      <xdr:rowOff>95249</xdr:rowOff>
    </xdr:from>
    <xdr:to>
      <xdr:col>13</xdr:col>
      <xdr:colOff>523876</xdr:colOff>
      <xdr:row>4</xdr:row>
      <xdr:rowOff>66672</xdr:rowOff>
    </xdr:to>
    <xdr:cxnSp macro="">
      <xdr:nvCxnSpPr>
        <xdr:cNvPr id="28" name="Verbindingslijn: gekromd 27">
          <a:extLst>
            <a:ext uri="{FF2B5EF4-FFF2-40B4-BE49-F238E27FC236}">
              <a16:creationId xmlns:a16="http://schemas.microsoft.com/office/drawing/2014/main" xmlns="" id="{FCDFCCE1-C7D4-02FE-A500-E051BC74D31F}"/>
            </a:ext>
          </a:extLst>
        </xdr:cNvPr>
        <xdr:cNvCxnSpPr/>
      </xdr:nvCxnSpPr>
      <xdr:spPr>
        <a:xfrm rot="10800000" flipV="1">
          <a:off x="8877303" y="6229349"/>
          <a:ext cx="409573" cy="180973"/>
        </a:xfrm>
        <a:prstGeom prst="curvedConnector3">
          <a:avLst>
            <a:gd name="adj1" fmla="val -5814"/>
          </a:avLst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47625</xdr:colOff>
      <xdr:row>25</xdr:row>
      <xdr:rowOff>142875</xdr:rowOff>
    </xdr:from>
    <xdr:to>
      <xdr:col>13</xdr:col>
      <xdr:colOff>457198</xdr:colOff>
      <xdr:row>26</xdr:row>
      <xdr:rowOff>66673</xdr:rowOff>
    </xdr:to>
    <xdr:cxnSp macro="">
      <xdr:nvCxnSpPr>
        <xdr:cNvPr id="40" name="Verbindingslijn: gekromd 39">
          <a:extLst>
            <a:ext uri="{FF2B5EF4-FFF2-40B4-BE49-F238E27FC236}">
              <a16:creationId xmlns:a16="http://schemas.microsoft.com/office/drawing/2014/main" xmlns="" id="{2D335FB0-21B7-4A72-AEDC-EE5546A17B9E}"/>
            </a:ext>
          </a:extLst>
        </xdr:cNvPr>
        <xdr:cNvCxnSpPr/>
      </xdr:nvCxnSpPr>
      <xdr:spPr>
        <a:xfrm rot="10800000" flipV="1">
          <a:off x="8810625" y="11020425"/>
          <a:ext cx="409573" cy="180973"/>
        </a:xfrm>
        <a:prstGeom prst="curvedConnector3">
          <a:avLst>
            <a:gd name="adj1" fmla="val -5814"/>
          </a:avLst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Z44"/>
  <sheetViews>
    <sheetView tabSelected="1" zoomScaleNormal="100" workbookViewId="0">
      <selection activeCell="B2" sqref="B2"/>
    </sheetView>
  </sheetViews>
  <sheetFormatPr defaultRowHeight="15"/>
  <cols>
    <col min="1" max="1" width="2.85546875" customWidth="1"/>
    <col min="2" max="2" width="13.140625" customWidth="1"/>
    <col min="3" max="3" width="18.7109375" customWidth="1"/>
    <col min="4" max="4" width="11.28515625" customWidth="1"/>
    <col min="5" max="10" width="9.28515625" customWidth="1"/>
    <col min="11" max="11" width="10.42578125" customWidth="1"/>
    <col min="12" max="12" width="10" customWidth="1"/>
    <col min="13" max="21" width="9.28515625" customWidth="1"/>
    <col min="22" max="22" width="10.7109375" customWidth="1"/>
    <col min="23" max="23" width="9.28515625" customWidth="1"/>
  </cols>
  <sheetData>
    <row r="1" spans="2:26" ht="26.25">
      <c r="B1" s="30" t="s">
        <v>24</v>
      </c>
    </row>
    <row r="2" spans="2:26" ht="15.75" thickBot="1">
      <c r="T2" t="s">
        <v>23</v>
      </c>
    </row>
    <row r="3" spans="2:26" ht="20.25" thickTop="1" thickBot="1">
      <c r="B3" s="2" t="s">
        <v>13</v>
      </c>
      <c r="F3" s="20">
        <v>11</v>
      </c>
      <c r="G3" s="9" t="s">
        <v>14</v>
      </c>
      <c r="H3" s="20">
        <v>435</v>
      </c>
      <c r="J3" s="9" t="s">
        <v>7</v>
      </c>
      <c r="K3" s="21">
        <v>0.8</v>
      </c>
      <c r="N3" s="19">
        <f>F3*H3*K3</f>
        <v>3828</v>
      </c>
      <c r="T3">
        <v>2024</v>
      </c>
      <c r="U3">
        <v>2025</v>
      </c>
      <c r="V3">
        <v>2026</v>
      </c>
      <c r="W3">
        <v>207</v>
      </c>
      <c r="X3">
        <v>2028</v>
      </c>
      <c r="Y3">
        <v>2029</v>
      </c>
      <c r="Z3" t="s">
        <v>18</v>
      </c>
    </row>
    <row r="4" spans="2:26" ht="16.5" thickTop="1" thickBot="1">
      <c r="T4" s="23">
        <v>0.35</v>
      </c>
      <c r="U4" s="23">
        <v>0.3</v>
      </c>
      <c r="V4" s="23">
        <v>0.28999999999999998</v>
      </c>
      <c r="W4" s="23">
        <v>0.28000000000000003</v>
      </c>
      <c r="X4" s="23">
        <v>0.27</v>
      </c>
      <c r="Y4" s="23">
        <v>0.26</v>
      </c>
      <c r="Z4" s="23">
        <v>0.25</v>
      </c>
    </row>
    <row r="5" spans="2:26" ht="16.5" thickTop="1" thickBot="1">
      <c r="C5" t="s">
        <v>1</v>
      </c>
      <c r="F5" s="20">
        <v>6200</v>
      </c>
      <c r="H5" t="s">
        <v>8</v>
      </c>
      <c r="M5" s="22">
        <v>3828</v>
      </c>
      <c r="T5" s="23">
        <v>0.09</v>
      </c>
      <c r="U5" s="23">
        <v>0.09</v>
      </c>
      <c r="V5" s="23">
        <v>0.09</v>
      </c>
      <c r="W5" s="23">
        <v>0.09</v>
      </c>
      <c r="X5" s="23">
        <v>0.09</v>
      </c>
      <c r="Y5" s="23">
        <v>0.09</v>
      </c>
      <c r="Z5" s="23">
        <v>0.09</v>
      </c>
    </row>
    <row r="6" spans="2:26" ht="16.5" thickTop="1" thickBot="1">
      <c r="E6" s="14">
        <v>1</v>
      </c>
      <c r="F6" s="14">
        <v>2</v>
      </c>
      <c r="G6" s="14">
        <v>3</v>
      </c>
      <c r="H6" s="14">
        <v>4</v>
      </c>
      <c r="I6" s="14">
        <v>5</v>
      </c>
      <c r="J6" s="14">
        <v>6</v>
      </c>
      <c r="K6" s="14">
        <v>7</v>
      </c>
      <c r="L6" s="14">
        <v>8</v>
      </c>
      <c r="M6" s="14">
        <v>9</v>
      </c>
      <c r="N6" s="14">
        <v>10</v>
      </c>
      <c r="O6" s="14">
        <v>11</v>
      </c>
      <c r="P6" s="14">
        <v>12</v>
      </c>
      <c r="Q6" s="14">
        <v>13</v>
      </c>
      <c r="R6" s="14">
        <v>14</v>
      </c>
      <c r="S6" s="14">
        <v>15</v>
      </c>
      <c r="T6" s="14">
        <v>16</v>
      </c>
      <c r="U6" s="14">
        <v>17</v>
      </c>
    </row>
    <row r="7" spans="2:26" ht="15" customHeight="1" thickTop="1" thickBot="1">
      <c r="E7" s="15" t="s">
        <v>0</v>
      </c>
      <c r="F7" s="15">
        <v>2025</v>
      </c>
      <c r="G7" s="15">
        <v>2026</v>
      </c>
      <c r="H7" s="15">
        <v>2027</v>
      </c>
      <c r="I7" s="15">
        <v>2028</v>
      </c>
      <c r="J7" s="15">
        <v>2029</v>
      </c>
      <c r="K7" s="15">
        <v>2030</v>
      </c>
      <c r="L7" s="15">
        <v>2031</v>
      </c>
      <c r="M7" s="15">
        <v>2032</v>
      </c>
      <c r="N7" s="15">
        <v>2033</v>
      </c>
      <c r="O7" s="15">
        <v>2034</v>
      </c>
      <c r="P7" s="15">
        <v>2035</v>
      </c>
      <c r="Q7" s="15">
        <v>2036</v>
      </c>
      <c r="R7" s="15">
        <v>2037</v>
      </c>
      <c r="S7" s="15">
        <v>2038</v>
      </c>
      <c r="T7" s="15">
        <v>2039</v>
      </c>
      <c r="U7" s="15">
        <v>2040</v>
      </c>
    </row>
    <row r="8" spans="2:26" ht="15" customHeight="1" thickTop="1">
      <c r="B8" t="s">
        <v>6</v>
      </c>
      <c r="E8" s="6">
        <f>$F$5</f>
        <v>6200</v>
      </c>
      <c r="F8" s="6">
        <f t="shared" ref="F8:U8" si="0">$F$5</f>
        <v>6200</v>
      </c>
      <c r="G8" s="6">
        <f t="shared" si="0"/>
        <v>6200</v>
      </c>
      <c r="H8" s="6">
        <f t="shared" si="0"/>
        <v>6200</v>
      </c>
      <c r="I8" s="6">
        <f t="shared" si="0"/>
        <v>6200</v>
      </c>
      <c r="J8" s="6">
        <f t="shared" si="0"/>
        <v>6200</v>
      </c>
      <c r="K8" s="6">
        <f t="shared" si="0"/>
        <v>6200</v>
      </c>
      <c r="L8" s="6">
        <f t="shared" si="0"/>
        <v>6200</v>
      </c>
      <c r="M8" s="6">
        <f t="shared" si="0"/>
        <v>6200</v>
      </c>
      <c r="N8" s="6">
        <f t="shared" si="0"/>
        <v>6200</v>
      </c>
      <c r="O8" s="6">
        <f t="shared" si="0"/>
        <v>6200</v>
      </c>
      <c r="P8" s="6">
        <f t="shared" si="0"/>
        <v>6200</v>
      </c>
      <c r="Q8" s="6">
        <f t="shared" si="0"/>
        <v>6200</v>
      </c>
      <c r="R8" s="6">
        <f t="shared" si="0"/>
        <v>6200</v>
      </c>
      <c r="S8" s="6">
        <f t="shared" si="0"/>
        <v>6200</v>
      </c>
      <c r="T8" s="6">
        <f t="shared" si="0"/>
        <v>6200</v>
      </c>
      <c r="U8" s="6">
        <f t="shared" si="0"/>
        <v>6200</v>
      </c>
    </row>
    <row r="9" spans="2:26" ht="15.75" thickBot="1">
      <c r="B9" s="32" t="s">
        <v>16</v>
      </c>
      <c r="C9" s="32"/>
      <c r="D9" s="32"/>
      <c r="E9" s="31">
        <f>M5/2</f>
        <v>1914</v>
      </c>
      <c r="F9" s="31">
        <f>M5-($M$5*0.5%)</f>
        <v>3808.86</v>
      </c>
      <c r="G9" s="31">
        <f>F9-($M$5*0.5%)</f>
        <v>3789.7200000000003</v>
      </c>
      <c r="H9" s="31">
        <f>G9-($M$5*0.5%)</f>
        <v>3770.5800000000004</v>
      </c>
      <c r="I9" s="31">
        <f t="shared" ref="I9:T9" si="1">H9-($M$5*0.5%)</f>
        <v>3751.4400000000005</v>
      </c>
      <c r="J9" s="31">
        <f t="shared" si="1"/>
        <v>3732.3000000000006</v>
      </c>
      <c r="K9" s="31">
        <f t="shared" si="1"/>
        <v>3713.1600000000008</v>
      </c>
      <c r="L9" s="31">
        <f t="shared" si="1"/>
        <v>3694.0200000000009</v>
      </c>
      <c r="M9" s="31">
        <f t="shared" si="1"/>
        <v>3674.880000000001</v>
      </c>
      <c r="N9" s="31">
        <f t="shared" si="1"/>
        <v>3655.7400000000011</v>
      </c>
      <c r="O9" s="31">
        <f t="shared" si="1"/>
        <v>3636.6000000000013</v>
      </c>
      <c r="P9" s="31">
        <f t="shared" si="1"/>
        <v>3617.4600000000014</v>
      </c>
      <c r="Q9" s="31">
        <f t="shared" si="1"/>
        <v>3598.3200000000015</v>
      </c>
      <c r="R9" s="31">
        <f t="shared" si="1"/>
        <v>3579.1800000000017</v>
      </c>
      <c r="S9" s="31">
        <f t="shared" si="1"/>
        <v>3560.0400000000018</v>
      </c>
      <c r="T9" s="31">
        <f t="shared" si="1"/>
        <v>3540.9000000000019</v>
      </c>
      <c r="U9" s="31">
        <f t="shared" ref="U9" si="2">T9-($M$5*0.5%)</f>
        <v>3521.760000000002</v>
      </c>
    </row>
    <row r="10" spans="2:26" ht="16.5" thickTop="1" thickBot="1">
      <c r="B10" t="s">
        <v>3</v>
      </c>
      <c r="D10" s="21">
        <v>0.5</v>
      </c>
      <c r="E10" s="3">
        <f>$D$10</f>
        <v>0.5</v>
      </c>
      <c r="F10" s="3">
        <f t="shared" ref="F10:U10" si="3">$D$10</f>
        <v>0.5</v>
      </c>
      <c r="G10" s="3">
        <f t="shared" si="3"/>
        <v>0.5</v>
      </c>
      <c r="H10" s="3">
        <f t="shared" si="3"/>
        <v>0.5</v>
      </c>
      <c r="I10" s="3">
        <f t="shared" si="3"/>
        <v>0.5</v>
      </c>
      <c r="J10" s="3">
        <f t="shared" si="3"/>
        <v>0.5</v>
      </c>
      <c r="K10" s="3">
        <f t="shared" si="3"/>
        <v>0.5</v>
      </c>
      <c r="L10" s="3">
        <f t="shared" si="3"/>
        <v>0.5</v>
      </c>
      <c r="M10" s="3">
        <f t="shared" si="3"/>
        <v>0.5</v>
      </c>
      <c r="N10" s="3">
        <f t="shared" si="3"/>
        <v>0.5</v>
      </c>
      <c r="O10" s="3">
        <f t="shared" si="3"/>
        <v>0.5</v>
      </c>
      <c r="P10" s="3">
        <f t="shared" si="3"/>
        <v>0.5</v>
      </c>
      <c r="Q10" s="3">
        <f t="shared" si="3"/>
        <v>0.5</v>
      </c>
      <c r="R10" s="3">
        <f t="shared" si="3"/>
        <v>0.5</v>
      </c>
      <c r="S10" s="3">
        <f t="shared" si="3"/>
        <v>0.5</v>
      </c>
      <c r="T10" s="3">
        <f t="shared" si="3"/>
        <v>0.5</v>
      </c>
      <c r="U10" s="3">
        <f t="shared" si="3"/>
        <v>0.5</v>
      </c>
    </row>
    <row r="11" spans="2:26" ht="16.5" thickTop="1" thickBot="1">
      <c r="B11" s="8" t="s">
        <v>17</v>
      </c>
      <c r="D11" s="21">
        <v>0.5</v>
      </c>
      <c r="E11" s="3">
        <f>$D$11</f>
        <v>0.5</v>
      </c>
      <c r="F11" s="3">
        <f t="shared" ref="F11:U11" si="4">$D$11</f>
        <v>0.5</v>
      </c>
      <c r="G11" s="3">
        <f t="shared" si="4"/>
        <v>0.5</v>
      </c>
      <c r="H11" s="3">
        <f t="shared" si="4"/>
        <v>0.5</v>
      </c>
      <c r="I11" s="3">
        <f t="shared" si="4"/>
        <v>0.5</v>
      </c>
      <c r="J11" s="3">
        <f t="shared" si="4"/>
        <v>0.5</v>
      </c>
      <c r="K11" s="3">
        <f t="shared" si="4"/>
        <v>0.5</v>
      </c>
      <c r="L11" s="3">
        <f t="shared" si="4"/>
        <v>0.5</v>
      </c>
      <c r="M11" s="3">
        <f t="shared" si="4"/>
        <v>0.5</v>
      </c>
      <c r="N11" s="3">
        <f t="shared" si="4"/>
        <v>0.5</v>
      </c>
      <c r="O11" s="3">
        <f t="shared" si="4"/>
        <v>0.5</v>
      </c>
      <c r="P11" s="3">
        <f t="shared" si="4"/>
        <v>0.5</v>
      </c>
      <c r="Q11" s="3">
        <f t="shared" si="4"/>
        <v>0.5</v>
      </c>
      <c r="R11" s="3">
        <f t="shared" si="4"/>
        <v>0.5</v>
      </c>
      <c r="S11" s="3">
        <f t="shared" si="4"/>
        <v>0.5</v>
      </c>
      <c r="T11" s="3">
        <f t="shared" si="4"/>
        <v>0.5</v>
      </c>
      <c r="U11" s="3">
        <f t="shared" si="4"/>
        <v>0.5</v>
      </c>
    </row>
    <row r="12" spans="2:26" ht="15" customHeight="1" thickTop="1"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</row>
    <row r="13" spans="2:26">
      <c r="B13" t="s">
        <v>4</v>
      </c>
      <c r="E13" s="4">
        <f>(E$9*E10)*$T$4</f>
        <v>334.95</v>
      </c>
      <c r="F13" s="4">
        <f>(F$9*F10)*$U$4</f>
        <v>571.32899999999995</v>
      </c>
      <c r="G13" s="4">
        <f>(G$9*G10)*$V$4</f>
        <v>549.50940000000003</v>
      </c>
      <c r="H13" s="4">
        <f>(H$9*H10)*$W$4</f>
        <v>527.88120000000015</v>
      </c>
      <c r="I13" s="4">
        <f>(I$9*I10)*$X$4</f>
        <v>506.44440000000009</v>
      </c>
      <c r="J13" s="4">
        <f>(J$9*J10)*$Y$4</f>
        <v>485.19900000000013</v>
      </c>
      <c r="K13" s="4">
        <f t="shared" ref="K13:U13" si="5">(K$9*K10)*$Z$4</f>
        <v>464.1450000000001</v>
      </c>
      <c r="L13" s="4">
        <f t="shared" si="5"/>
        <v>461.75250000000011</v>
      </c>
      <c r="M13" s="4">
        <f t="shared" si="5"/>
        <v>459.36000000000013</v>
      </c>
      <c r="N13" s="4">
        <f t="shared" si="5"/>
        <v>456.96750000000014</v>
      </c>
      <c r="O13" s="4">
        <f t="shared" si="5"/>
        <v>454.57500000000016</v>
      </c>
      <c r="P13" s="4">
        <f t="shared" si="5"/>
        <v>452.18250000000018</v>
      </c>
      <c r="Q13" s="4">
        <f t="shared" si="5"/>
        <v>449.79000000000019</v>
      </c>
      <c r="R13" s="4">
        <f t="shared" si="5"/>
        <v>447.39750000000021</v>
      </c>
      <c r="S13" s="4">
        <f t="shared" si="5"/>
        <v>445.00500000000022</v>
      </c>
      <c r="T13" s="4">
        <f t="shared" si="5"/>
        <v>442.61250000000024</v>
      </c>
      <c r="U13" s="4">
        <f t="shared" si="5"/>
        <v>440.22000000000025</v>
      </c>
    </row>
    <row r="14" spans="2:26">
      <c r="B14" t="s">
        <v>22</v>
      </c>
      <c r="E14" s="4">
        <f>(E$9*E11)*$T$4</f>
        <v>334.95</v>
      </c>
      <c r="F14" s="4">
        <f>(F$9*F11)*$U$4</f>
        <v>571.32899999999995</v>
      </c>
      <c r="G14" s="4">
        <f>(G$9*G11)*$V$4</f>
        <v>549.50940000000003</v>
      </c>
      <c r="H14" s="4">
        <f>(H$9*H11)*$W$4</f>
        <v>527.88120000000015</v>
      </c>
      <c r="I14" s="4">
        <f>(I$9*I11)*$X$4</f>
        <v>506.44440000000009</v>
      </c>
      <c r="J14" s="4">
        <f>(J$9*J11)*$Y$4</f>
        <v>485.19900000000013</v>
      </c>
      <c r="K14" s="4">
        <f t="shared" ref="K14:U14" si="6">(K$9*K11)*$Z$4</f>
        <v>464.1450000000001</v>
      </c>
      <c r="L14" s="4">
        <f t="shared" si="6"/>
        <v>461.75250000000011</v>
      </c>
      <c r="M14" s="4">
        <f t="shared" si="6"/>
        <v>459.36000000000013</v>
      </c>
      <c r="N14" s="4">
        <f t="shared" si="6"/>
        <v>456.96750000000014</v>
      </c>
      <c r="O14" s="4">
        <f t="shared" si="6"/>
        <v>454.57500000000016</v>
      </c>
      <c r="P14" s="4">
        <f t="shared" si="6"/>
        <v>452.18250000000018</v>
      </c>
      <c r="Q14" s="4">
        <f t="shared" si="6"/>
        <v>449.79000000000019</v>
      </c>
      <c r="R14" s="4">
        <f t="shared" si="6"/>
        <v>447.39750000000021</v>
      </c>
      <c r="S14" s="4">
        <f t="shared" si="6"/>
        <v>445.00500000000022</v>
      </c>
      <c r="T14" s="4">
        <f t="shared" si="6"/>
        <v>442.61250000000024</v>
      </c>
      <c r="U14" s="4">
        <f t="shared" si="6"/>
        <v>440.22000000000025</v>
      </c>
    </row>
    <row r="15" spans="2:26" ht="15.75" thickBot="1">
      <c r="B15" t="s">
        <v>20</v>
      </c>
      <c r="E15" s="7">
        <v>-60</v>
      </c>
      <c r="F15" s="7">
        <v>-120</v>
      </c>
      <c r="G15" s="7">
        <v>-120</v>
      </c>
      <c r="H15" s="7">
        <v>-120</v>
      </c>
      <c r="I15" s="7">
        <v>-120</v>
      </c>
      <c r="J15" s="7">
        <v>-120</v>
      </c>
      <c r="K15" s="7">
        <v>-120</v>
      </c>
      <c r="L15" s="7">
        <v>-120</v>
      </c>
      <c r="M15" s="7">
        <v>-120</v>
      </c>
      <c r="N15" s="7">
        <v>-120</v>
      </c>
      <c r="O15" s="7">
        <v>-120</v>
      </c>
      <c r="P15" s="7">
        <v>-120</v>
      </c>
      <c r="Q15" s="7">
        <v>-120</v>
      </c>
      <c r="R15" s="7">
        <v>-120</v>
      </c>
      <c r="S15" s="7">
        <v>-120</v>
      </c>
      <c r="T15" s="7">
        <v>-120</v>
      </c>
      <c r="U15" s="7">
        <v>-120</v>
      </c>
    </row>
    <row r="16" spans="2:26" ht="6.75" customHeight="1" thickTop="1"/>
    <row r="17" spans="2:26">
      <c r="B17" t="s">
        <v>5</v>
      </c>
      <c r="E17" s="4">
        <f>SUM(E13:E15)</f>
        <v>609.9</v>
      </c>
      <c r="F17" s="4">
        <f t="shared" ref="F17:U17" si="7">SUM(F13:F15)</f>
        <v>1022.6579999999999</v>
      </c>
      <c r="G17" s="4">
        <f t="shared" si="7"/>
        <v>979.01880000000006</v>
      </c>
      <c r="H17" s="4">
        <f t="shared" si="7"/>
        <v>935.7624000000003</v>
      </c>
      <c r="I17" s="4">
        <f t="shared" si="7"/>
        <v>892.88880000000017</v>
      </c>
      <c r="J17" s="4">
        <f t="shared" si="7"/>
        <v>850.39800000000025</v>
      </c>
      <c r="K17" s="4">
        <f t="shared" si="7"/>
        <v>808.29000000000019</v>
      </c>
      <c r="L17" s="4">
        <f t="shared" si="7"/>
        <v>803.50500000000022</v>
      </c>
      <c r="M17" s="4">
        <f t="shared" si="7"/>
        <v>798.72000000000025</v>
      </c>
      <c r="N17" s="4">
        <f t="shared" si="7"/>
        <v>793.93500000000029</v>
      </c>
      <c r="O17" s="4">
        <f t="shared" si="7"/>
        <v>789.15000000000032</v>
      </c>
      <c r="P17" s="4">
        <f t="shared" si="7"/>
        <v>784.36500000000035</v>
      </c>
      <c r="Q17" s="4">
        <f t="shared" si="7"/>
        <v>779.58000000000038</v>
      </c>
      <c r="R17" s="4">
        <f t="shared" si="7"/>
        <v>774.79500000000041</v>
      </c>
      <c r="S17" s="4">
        <f t="shared" si="7"/>
        <v>770.01000000000045</v>
      </c>
      <c r="T17" s="4">
        <f t="shared" si="7"/>
        <v>765.22500000000048</v>
      </c>
      <c r="U17" s="4">
        <f t="shared" si="7"/>
        <v>760.44000000000051</v>
      </c>
    </row>
    <row r="18" spans="2:26" ht="6.75" customHeight="1"/>
    <row r="19" spans="2:26">
      <c r="B19" s="1" t="s">
        <v>12</v>
      </c>
      <c r="C19" s="1"/>
      <c r="D19" s="1"/>
      <c r="E19" s="18">
        <f>E17</f>
        <v>609.9</v>
      </c>
      <c r="F19" s="18">
        <f>SUM($E17:F17)</f>
        <v>1632.558</v>
      </c>
      <c r="G19" s="18">
        <f>SUM($E17:G17)</f>
        <v>2611.5767999999998</v>
      </c>
      <c r="H19" s="18">
        <f>SUM($E17:H17)</f>
        <v>3547.3392000000003</v>
      </c>
      <c r="I19" s="18">
        <f>SUM($E17:I17)</f>
        <v>4440.228000000001</v>
      </c>
      <c r="J19" s="18">
        <f>SUM($E17:J17)</f>
        <v>5290.6260000000011</v>
      </c>
      <c r="K19" s="18">
        <f>SUM($E17:K17)</f>
        <v>6098.9160000000011</v>
      </c>
      <c r="L19" s="18">
        <f>SUM($E17:L17)</f>
        <v>6902.4210000000012</v>
      </c>
      <c r="M19" s="18">
        <f>SUM($E17:M17)</f>
        <v>7701.1410000000014</v>
      </c>
      <c r="N19" s="18">
        <f>SUM($E17:N17)</f>
        <v>8495.0760000000009</v>
      </c>
      <c r="O19" s="18">
        <f>SUM($E17:O17)</f>
        <v>9284.2260000000006</v>
      </c>
      <c r="P19" s="18">
        <f>SUM($E17:P17)</f>
        <v>10068.591</v>
      </c>
      <c r="Q19" s="18">
        <f>SUM($E17:Q17)</f>
        <v>10848.171</v>
      </c>
      <c r="R19" s="18">
        <f>SUM($E17:R17)</f>
        <v>11622.966</v>
      </c>
      <c r="S19" s="18">
        <f>SUM($E17:S17)</f>
        <v>12392.976000000001</v>
      </c>
      <c r="T19" s="18">
        <f>SUM($E17:T17)</f>
        <v>13158.201000000001</v>
      </c>
      <c r="U19" s="18">
        <f>SUM($E17:U17)</f>
        <v>13918.641000000001</v>
      </c>
    </row>
    <row r="20" spans="2:26">
      <c r="B20" t="s">
        <v>9</v>
      </c>
      <c r="D20" s="5">
        <v>8385</v>
      </c>
      <c r="M20" s="26"/>
      <c r="N20" s="29" t="s">
        <v>19</v>
      </c>
      <c r="O20" s="26"/>
      <c r="R20" s="10"/>
      <c r="U20" s="10"/>
    </row>
    <row r="21" spans="2:26">
      <c r="C21" s="17"/>
      <c r="F21" s="4"/>
      <c r="G21" s="4"/>
    </row>
    <row r="22" spans="2:26">
      <c r="C22" s="17"/>
      <c r="F22" s="4"/>
      <c r="G22" s="4"/>
    </row>
    <row r="23" spans="2:26">
      <c r="C23" s="17"/>
      <c r="F23" s="4"/>
      <c r="G23" s="4"/>
    </row>
    <row r="24" spans="2:26" ht="15.75" thickBot="1"/>
    <row r="25" spans="2:26" ht="20.25" thickTop="1" thickBot="1">
      <c r="B25" s="2" t="s">
        <v>11</v>
      </c>
      <c r="F25" s="20">
        <v>15</v>
      </c>
      <c r="G25" s="9" t="s">
        <v>14</v>
      </c>
      <c r="H25" s="20">
        <v>435</v>
      </c>
      <c r="I25" s="9"/>
      <c r="J25" s="9" t="s">
        <v>7</v>
      </c>
      <c r="K25" s="21">
        <v>0.7</v>
      </c>
      <c r="L25" s="27"/>
      <c r="N25" s="19">
        <v>4180</v>
      </c>
      <c r="T25" s="13"/>
    </row>
    <row r="26" spans="2:26" ht="20.25" thickTop="1" thickBot="1">
      <c r="B26" s="2"/>
      <c r="C26" t="s">
        <v>15</v>
      </c>
      <c r="F26" s="15"/>
      <c r="I26" s="9"/>
      <c r="J26" s="11"/>
      <c r="L26" s="16"/>
      <c r="T26" s="23">
        <v>0.35</v>
      </c>
      <c r="U26" s="23">
        <v>0.3</v>
      </c>
      <c r="V26" s="23">
        <v>0.28999999999999998</v>
      </c>
      <c r="W26" s="23">
        <v>0.28000000000000003</v>
      </c>
      <c r="X26" s="23">
        <v>0.27</v>
      </c>
      <c r="Y26" s="23">
        <v>0.26</v>
      </c>
      <c r="Z26" s="23">
        <v>0.25</v>
      </c>
    </row>
    <row r="27" spans="2:26" ht="16.5" thickTop="1" thickBot="1">
      <c r="C27" t="s">
        <v>1</v>
      </c>
      <c r="F27" s="25">
        <v>6200</v>
      </c>
      <c r="H27" t="s">
        <v>10</v>
      </c>
      <c r="M27" s="24">
        <v>4180</v>
      </c>
      <c r="T27" s="23">
        <v>0.09</v>
      </c>
      <c r="U27" s="23">
        <v>0.09</v>
      </c>
      <c r="V27" s="23">
        <v>0.09</v>
      </c>
      <c r="W27" s="23">
        <v>0.09</v>
      </c>
      <c r="X27" s="23">
        <v>0.09</v>
      </c>
      <c r="Y27" s="23">
        <v>0.09</v>
      </c>
      <c r="Z27" s="23">
        <v>0.09</v>
      </c>
    </row>
    <row r="28" spans="2:26" ht="16.5" thickTop="1" thickBot="1">
      <c r="E28" s="14">
        <v>1</v>
      </c>
      <c r="F28" s="14">
        <v>2</v>
      </c>
      <c r="G28" s="14">
        <v>3</v>
      </c>
      <c r="H28" s="14">
        <v>4</v>
      </c>
      <c r="I28" s="14">
        <v>5</v>
      </c>
      <c r="J28" s="14">
        <v>6</v>
      </c>
      <c r="K28" s="14">
        <v>7</v>
      </c>
      <c r="L28" s="14">
        <v>8</v>
      </c>
      <c r="M28" s="14">
        <v>9</v>
      </c>
      <c r="N28" s="14">
        <v>10</v>
      </c>
      <c r="O28" s="14">
        <v>11</v>
      </c>
      <c r="P28" s="14">
        <v>12</v>
      </c>
      <c r="Q28" s="14">
        <v>13</v>
      </c>
      <c r="R28" s="14">
        <v>14</v>
      </c>
      <c r="S28" s="14">
        <v>15</v>
      </c>
      <c r="T28" s="14">
        <v>16</v>
      </c>
      <c r="U28" s="14">
        <v>17</v>
      </c>
    </row>
    <row r="29" spans="2:26" ht="16.5" thickTop="1" thickBot="1">
      <c r="E29" s="15" t="s">
        <v>0</v>
      </c>
      <c r="F29" s="15">
        <v>2025</v>
      </c>
      <c r="G29" s="15">
        <v>2026</v>
      </c>
      <c r="H29" s="15">
        <v>2027</v>
      </c>
      <c r="I29" s="15">
        <v>2028</v>
      </c>
      <c r="J29" s="15">
        <v>2029</v>
      </c>
      <c r="K29" s="15">
        <v>2030</v>
      </c>
      <c r="L29" s="15">
        <v>2031</v>
      </c>
      <c r="M29" s="15">
        <v>2032</v>
      </c>
      <c r="N29" s="15">
        <v>2033</v>
      </c>
      <c r="O29" s="15">
        <v>2034</v>
      </c>
      <c r="P29" s="15">
        <v>2035</v>
      </c>
      <c r="Q29" s="15">
        <v>2036</v>
      </c>
      <c r="R29" s="15">
        <v>2037</v>
      </c>
      <c r="S29" s="15">
        <v>2038</v>
      </c>
      <c r="T29" s="15">
        <v>2039</v>
      </c>
      <c r="U29" s="15">
        <v>2040</v>
      </c>
    </row>
    <row r="30" spans="2:26" ht="15.75" thickTop="1">
      <c r="B30" t="s">
        <v>6</v>
      </c>
      <c r="E30" s="6">
        <f>$F$5</f>
        <v>6200</v>
      </c>
      <c r="F30" s="6">
        <f t="shared" ref="F30:U30" si="8">$F$5</f>
        <v>6200</v>
      </c>
      <c r="G30" s="6">
        <f t="shared" si="8"/>
        <v>6200</v>
      </c>
      <c r="H30" s="6">
        <f t="shared" si="8"/>
        <v>6200</v>
      </c>
      <c r="I30" s="6">
        <f t="shared" si="8"/>
        <v>6200</v>
      </c>
      <c r="J30" s="6">
        <f t="shared" si="8"/>
        <v>6200</v>
      </c>
      <c r="K30" s="6">
        <f t="shared" si="8"/>
        <v>6200</v>
      </c>
      <c r="L30" s="6">
        <f t="shared" si="8"/>
        <v>6200</v>
      </c>
      <c r="M30" s="6">
        <f t="shared" si="8"/>
        <v>6200</v>
      </c>
      <c r="N30" s="6">
        <f t="shared" si="8"/>
        <v>6200</v>
      </c>
      <c r="O30" s="6">
        <f t="shared" si="8"/>
        <v>6200</v>
      </c>
      <c r="P30" s="6">
        <f t="shared" si="8"/>
        <v>6200</v>
      </c>
      <c r="Q30" s="6">
        <f t="shared" si="8"/>
        <v>6200</v>
      </c>
      <c r="R30" s="6">
        <f t="shared" si="8"/>
        <v>6200</v>
      </c>
      <c r="S30" s="6">
        <f t="shared" si="8"/>
        <v>6200</v>
      </c>
      <c r="T30" s="6">
        <f t="shared" si="8"/>
        <v>6200</v>
      </c>
      <c r="U30" s="6">
        <f t="shared" si="8"/>
        <v>6200</v>
      </c>
    </row>
    <row r="31" spans="2:26" ht="15.75" thickBot="1">
      <c r="B31" s="1" t="s">
        <v>16</v>
      </c>
      <c r="C31" s="1"/>
      <c r="D31" s="1"/>
      <c r="E31" s="31">
        <f>M27/2</f>
        <v>2090</v>
      </c>
      <c r="F31" s="31">
        <f>M27-($M$27*0.5%)</f>
        <v>4159.1000000000004</v>
      </c>
      <c r="G31" s="31">
        <f>F31-($M$27*0.5%)</f>
        <v>4138.2000000000007</v>
      </c>
      <c r="H31" s="31">
        <f>G31-($M$5*0.5%)</f>
        <v>4119.0600000000004</v>
      </c>
      <c r="I31" s="31">
        <f t="shared" ref="I31:U31" si="9">H31-($M$5*0.5%)</f>
        <v>4099.92</v>
      </c>
      <c r="J31" s="31">
        <f t="shared" si="9"/>
        <v>4080.78</v>
      </c>
      <c r="K31" s="31">
        <f t="shared" si="9"/>
        <v>4061.6400000000003</v>
      </c>
      <c r="L31" s="31">
        <f t="shared" si="9"/>
        <v>4042.5000000000005</v>
      </c>
      <c r="M31" s="31">
        <f t="shared" si="9"/>
        <v>4023.3600000000006</v>
      </c>
      <c r="N31" s="31">
        <f t="shared" si="9"/>
        <v>4004.2200000000007</v>
      </c>
      <c r="O31" s="31">
        <f t="shared" si="9"/>
        <v>3985.0800000000008</v>
      </c>
      <c r="P31" s="31">
        <f t="shared" si="9"/>
        <v>3965.940000000001</v>
      </c>
      <c r="Q31" s="31">
        <f t="shared" si="9"/>
        <v>3946.8000000000011</v>
      </c>
      <c r="R31" s="31">
        <f t="shared" si="9"/>
        <v>3927.6600000000012</v>
      </c>
      <c r="S31" s="31">
        <f t="shared" si="9"/>
        <v>3908.5200000000013</v>
      </c>
      <c r="T31" s="31">
        <f t="shared" si="9"/>
        <v>3889.3800000000015</v>
      </c>
      <c r="U31" s="31">
        <f t="shared" si="9"/>
        <v>3870.2400000000016</v>
      </c>
      <c r="V31" s="28"/>
      <c r="W31" s="12"/>
    </row>
    <row r="32" spans="2:26" ht="16.5" thickTop="1" thickBot="1">
      <c r="B32" t="s">
        <v>3</v>
      </c>
      <c r="D32" s="21">
        <v>0.5</v>
      </c>
      <c r="E32" s="3">
        <f>$D$32</f>
        <v>0.5</v>
      </c>
      <c r="F32" s="3">
        <f t="shared" ref="F32:U32" si="10">$D$32</f>
        <v>0.5</v>
      </c>
      <c r="G32" s="3">
        <f t="shared" si="10"/>
        <v>0.5</v>
      </c>
      <c r="H32" s="3">
        <f t="shared" si="10"/>
        <v>0.5</v>
      </c>
      <c r="I32" s="3">
        <f t="shared" si="10"/>
        <v>0.5</v>
      </c>
      <c r="J32" s="3">
        <f t="shared" si="10"/>
        <v>0.5</v>
      </c>
      <c r="K32" s="3">
        <f t="shared" si="10"/>
        <v>0.5</v>
      </c>
      <c r="L32" s="3">
        <f t="shared" si="10"/>
        <v>0.5</v>
      </c>
      <c r="M32" s="3">
        <f t="shared" si="10"/>
        <v>0.5</v>
      </c>
      <c r="N32" s="3">
        <f t="shared" si="10"/>
        <v>0.5</v>
      </c>
      <c r="O32" s="3">
        <f t="shared" si="10"/>
        <v>0.5</v>
      </c>
      <c r="P32" s="3">
        <f t="shared" si="10"/>
        <v>0.5</v>
      </c>
      <c r="Q32" s="3">
        <f t="shared" si="10"/>
        <v>0.5</v>
      </c>
      <c r="R32" s="3">
        <f t="shared" si="10"/>
        <v>0.5</v>
      </c>
      <c r="S32" s="3">
        <f t="shared" si="10"/>
        <v>0.5</v>
      </c>
      <c r="T32" s="3">
        <f t="shared" si="10"/>
        <v>0.5</v>
      </c>
      <c r="U32" s="3">
        <f t="shared" si="10"/>
        <v>0.5</v>
      </c>
      <c r="W32" s="6"/>
    </row>
    <row r="33" spans="2:22" ht="16.5" thickTop="1" thickBot="1">
      <c r="B33" t="s">
        <v>2</v>
      </c>
      <c r="D33" s="21">
        <v>0.5</v>
      </c>
      <c r="E33" s="3">
        <f>$D$33</f>
        <v>0.5</v>
      </c>
      <c r="F33" s="3">
        <f t="shared" ref="F33:U33" si="11">$D$33</f>
        <v>0.5</v>
      </c>
      <c r="G33" s="3">
        <f t="shared" si="11"/>
        <v>0.5</v>
      </c>
      <c r="H33" s="3">
        <f t="shared" si="11"/>
        <v>0.5</v>
      </c>
      <c r="I33" s="3">
        <f t="shared" si="11"/>
        <v>0.5</v>
      </c>
      <c r="J33" s="3">
        <f t="shared" si="11"/>
        <v>0.5</v>
      </c>
      <c r="K33" s="3">
        <f t="shared" si="11"/>
        <v>0.5</v>
      </c>
      <c r="L33" s="3">
        <f t="shared" si="11"/>
        <v>0.5</v>
      </c>
      <c r="M33" s="3">
        <f t="shared" si="11"/>
        <v>0.5</v>
      </c>
      <c r="N33" s="3">
        <f t="shared" si="11"/>
        <v>0.5</v>
      </c>
      <c r="O33" s="3">
        <f t="shared" si="11"/>
        <v>0.5</v>
      </c>
      <c r="P33" s="3">
        <f t="shared" si="11"/>
        <v>0.5</v>
      </c>
      <c r="Q33" s="3">
        <f t="shared" si="11"/>
        <v>0.5</v>
      </c>
      <c r="R33" s="3">
        <f t="shared" si="11"/>
        <v>0.5</v>
      </c>
      <c r="S33" s="3">
        <f t="shared" si="11"/>
        <v>0.5</v>
      </c>
      <c r="T33" s="3">
        <f t="shared" si="11"/>
        <v>0.5</v>
      </c>
      <c r="U33" s="3">
        <f t="shared" si="11"/>
        <v>0.5</v>
      </c>
    </row>
    <row r="34" spans="2:22" ht="15.75" thickTop="1"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</row>
    <row r="35" spans="2:22">
      <c r="B35" t="s">
        <v>4</v>
      </c>
      <c r="E35" s="4">
        <f>(E$31*E32)*$T$26</f>
        <v>365.75</v>
      </c>
      <c r="F35" s="4">
        <f>(F$31*F32)*$U$26</f>
        <v>623.86500000000001</v>
      </c>
      <c r="G35" s="4">
        <f>(G$31*G32)*$V$26</f>
        <v>600.0390000000001</v>
      </c>
      <c r="H35" s="4">
        <f>(H$31*H32)*$W$26</f>
        <v>576.66840000000013</v>
      </c>
      <c r="I35" s="4">
        <f>(I$31*I32)*$X$26</f>
        <v>553.4892000000001</v>
      </c>
      <c r="J35" s="4">
        <f>(J$31*J32)*$Y$26</f>
        <v>530.50139999999999</v>
      </c>
      <c r="K35" s="4">
        <f t="shared" ref="K35:U35" si="12">(K$31*K32)*$Z$26</f>
        <v>507.70500000000004</v>
      </c>
      <c r="L35" s="4">
        <f t="shared" si="12"/>
        <v>505.31250000000006</v>
      </c>
      <c r="M35" s="4">
        <f t="shared" si="12"/>
        <v>502.92000000000007</v>
      </c>
      <c r="N35" s="4">
        <f t="shared" si="12"/>
        <v>500.52750000000009</v>
      </c>
      <c r="O35" s="4">
        <f t="shared" si="12"/>
        <v>498.1350000000001</v>
      </c>
      <c r="P35" s="4">
        <f t="shared" si="12"/>
        <v>495.74250000000012</v>
      </c>
      <c r="Q35" s="4">
        <f t="shared" si="12"/>
        <v>493.35000000000014</v>
      </c>
      <c r="R35" s="4">
        <f t="shared" si="12"/>
        <v>490.95750000000015</v>
      </c>
      <c r="S35" s="4">
        <f t="shared" si="12"/>
        <v>488.56500000000017</v>
      </c>
      <c r="T35" s="4">
        <f t="shared" si="12"/>
        <v>486.17250000000018</v>
      </c>
      <c r="U35" s="4">
        <f t="shared" si="12"/>
        <v>483.7800000000002</v>
      </c>
    </row>
    <row r="36" spans="2:22">
      <c r="B36" t="s">
        <v>21</v>
      </c>
      <c r="E36" s="4">
        <f>(E$31*E33)*$T$26</f>
        <v>365.75</v>
      </c>
      <c r="F36" s="4">
        <f>(F$31*F33)*$U$26</f>
        <v>623.86500000000001</v>
      </c>
      <c r="G36" s="4">
        <f>(G$31*G33)*$V$26</f>
        <v>600.0390000000001</v>
      </c>
      <c r="H36" s="4">
        <f>(H$31*H33)*$W$26</f>
        <v>576.66840000000013</v>
      </c>
      <c r="I36" s="4">
        <f>(I$31*I33)*$X$26</f>
        <v>553.4892000000001</v>
      </c>
      <c r="J36" s="4">
        <f>(J$31*J33)*$Y$26</f>
        <v>530.50139999999999</v>
      </c>
      <c r="K36" s="4">
        <f t="shared" ref="K36:U36" si="13">(K$31*K33)*$Z$26</f>
        <v>507.70500000000004</v>
      </c>
      <c r="L36" s="4">
        <f t="shared" si="13"/>
        <v>505.31250000000006</v>
      </c>
      <c r="M36" s="4">
        <f t="shared" si="13"/>
        <v>502.92000000000007</v>
      </c>
      <c r="N36" s="4">
        <f t="shared" si="13"/>
        <v>500.52750000000009</v>
      </c>
      <c r="O36" s="4">
        <f t="shared" si="13"/>
        <v>498.1350000000001</v>
      </c>
      <c r="P36" s="4">
        <f t="shared" si="13"/>
        <v>495.74250000000012</v>
      </c>
      <c r="Q36" s="4">
        <f t="shared" si="13"/>
        <v>493.35000000000014</v>
      </c>
      <c r="R36" s="4">
        <f t="shared" si="13"/>
        <v>490.95750000000015</v>
      </c>
      <c r="S36" s="4">
        <f t="shared" si="13"/>
        <v>488.56500000000017</v>
      </c>
      <c r="T36" s="4">
        <f t="shared" si="13"/>
        <v>486.17250000000018</v>
      </c>
      <c r="U36" s="4">
        <f t="shared" si="13"/>
        <v>483.7800000000002</v>
      </c>
    </row>
    <row r="37" spans="2:22" ht="15.75" thickBot="1">
      <c r="B37" t="s">
        <v>20</v>
      </c>
      <c r="E37" s="7">
        <v>-60</v>
      </c>
      <c r="F37" s="7">
        <v>-120</v>
      </c>
      <c r="G37" s="7">
        <v>-120</v>
      </c>
      <c r="H37" s="7">
        <v>-120</v>
      </c>
      <c r="I37" s="7">
        <v>-120</v>
      </c>
      <c r="J37" s="7">
        <v>-120</v>
      </c>
      <c r="K37" s="7">
        <v>-120</v>
      </c>
      <c r="L37" s="7">
        <v>-120</v>
      </c>
      <c r="M37" s="7">
        <v>-120</v>
      </c>
      <c r="N37" s="7">
        <v>-120</v>
      </c>
      <c r="O37" s="7">
        <v>-120</v>
      </c>
      <c r="P37" s="7">
        <v>-120</v>
      </c>
      <c r="Q37" s="7">
        <v>-120</v>
      </c>
      <c r="R37" s="7">
        <v>-120</v>
      </c>
      <c r="S37" s="7">
        <v>-120</v>
      </c>
      <c r="T37" s="7">
        <v>-120</v>
      </c>
      <c r="U37" s="7">
        <v>-120</v>
      </c>
    </row>
    <row r="38" spans="2:22" ht="15.75" thickTop="1"/>
    <row r="39" spans="2:22">
      <c r="B39" t="s">
        <v>5</v>
      </c>
      <c r="E39" s="4">
        <f>SUM(E35:E37)</f>
        <v>671.5</v>
      </c>
      <c r="F39" s="4">
        <f t="shared" ref="F39:U39" si="14">SUM(F35:F37)</f>
        <v>1127.73</v>
      </c>
      <c r="G39" s="4">
        <f t="shared" si="14"/>
        <v>1080.0780000000002</v>
      </c>
      <c r="H39" s="4">
        <f t="shared" si="14"/>
        <v>1033.3368000000003</v>
      </c>
      <c r="I39" s="4">
        <f t="shared" si="14"/>
        <v>986.97840000000019</v>
      </c>
      <c r="J39" s="4">
        <f t="shared" si="14"/>
        <v>941.00279999999998</v>
      </c>
      <c r="K39" s="4">
        <f t="shared" si="14"/>
        <v>895.41000000000008</v>
      </c>
      <c r="L39" s="4">
        <f t="shared" si="14"/>
        <v>890.62500000000011</v>
      </c>
      <c r="M39" s="4">
        <f t="shared" si="14"/>
        <v>885.84000000000015</v>
      </c>
      <c r="N39" s="4">
        <f t="shared" si="14"/>
        <v>881.05500000000018</v>
      </c>
      <c r="O39" s="4">
        <f t="shared" si="14"/>
        <v>876.27000000000021</v>
      </c>
      <c r="P39" s="4">
        <f t="shared" si="14"/>
        <v>871.48500000000024</v>
      </c>
      <c r="Q39" s="4">
        <f t="shared" si="14"/>
        <v>866.70000000000027</v>
      </c>
      <c r="R39" s="4">
        <f t="shared" si="14"/>
        <v>861.9150000000003</v>
      </c>
      <c r="S39" s="4">
        <f t="shared" si="14"/>
        <v>857.13000000000034</v>
      </c>
      <c r="T39" s="4">
        <f t="shared" si="14"/>
        <v>852.34500000000037</v>
      </c>
      <c r="U39" s="4">
        <f t="shared" si="14"/>
        <v>847.5600000000004</v>
      </c>
    </row>
    <row r="41" spans="2:22">
      <c r="B41" s="1" t="s">
        <v>12</v>
      </c>
      <c r="E41" s="18">
        <f>E39</f>
        <v>671.5</v>
      </c>
      <c r="F41" s="18">
        <f>SUM($E39:F39)</f>
        <v>1799.23</v>
      </c>
      <c r="G41" s="18">
        <f>SUM($E39:G39)</f>
        <v>2879.308</v>
      </c>
      <c r="H41" s="18">
        <f>SUM($E39:H39)</f>
        <v>3912.6448</v>
      </c>
      <c r="I41" s="18">
        <f>SUM($E39:I39)</f>
        <v>4899.6232</v>
      </c>
      <c r="J41" s="18">
        <f>SUM($E39:J39)</f>
        <v>5840.6260000000002</v>
      </c>
      <c r="K41" s="18">
        <f>SUM($E39:K39)</f>
        <v>6736.0360000000001</v>
      </c>
      <c r="L41" s="18">
        <f>SUM($E39:L39)</f>
        <v>7626.6610000000001</v>
      </c>
      <c r="M41" s="18">
        <f>SUM($E39:M39)</f>
        <v>8512.5010000000002</v>
      </c>
      <c r="N41" s="18">
        <f>SUM($E39:N39)</f>
        <v>9393.5560000000005</v>
      </c>
      <c r="O41" s="18">
        <f>SUM($E39:O39)</f>
        <v>10269.826000000001</v>
      </c>
      <c r="P41" s="18">
        <f>SUM($E39:P39)</f>
        <v>11141.311000000002</v>
      </c>
      <c r="Q41" s="18">
        <f>SUM($E39:Q39)</f>
        <v>12008.011000000002</v>
      </c>
      <c r="R41" s="18">
        <f>SUM($E39:R39)</f>
        <v>12869.926000000003</v>
      </c>
      <c r="S41" s="18">
        <f>SUM($E39:S39)</f>
        <v>13727.056000000004</v>
      </c>
      <c r="T41" s="18">
        <f>SUM($E39:T39)</f>
        <v>14579.401000000005</v>
      </c>
      <c r="U41" s="18">
        <f>SUM($E39:U39)</f>
        <v>15426.961000000007</v>
      </c>
    </row>
    <row r="42" spans="2:22">
      <c r="B42" t="s">
        <v>9</v>
      </c>
      <c r="D42" s="4">
        <v>12385</v>
      </c>
      <c r="K42" s="1"/>
      <c r="P42" s="26"/>
      <c r="Q42" s="26"/>
      <c r="R42" s="29" t="s">
        <v>19</v>
      </c>
      <c r="S42" s="26"/>
      <c r="T42" s="26"/>
      <c r="V42" s="26"/>
    </row>
    <row r="43" spans="2:22"/>
    <row r="44" spans="2:22">
      <c r="C44" s="17"/>
    </row>
  </sheetData>
  <phoneticPr fontId="7" type="noConversion"/>
  <printOptions horizontalCentered="1" headings="1" gridLines="1"/>
  <pageMargins left="0.23622047244094491" right="0.23622047244094491" top="0.74803149606299213" bottom="0.74803149606299213" header="0.31496062992125984" footer="0.31496062992125984"/>
  <pageSetup paperSize="9" scale="50" fitToHeight="0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Blad1</vt:lpstr>
      <vt:lpstr>Blad1!Afdrukbereik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van der Kuil</dc:creator>
  <cp:lastModifiedBy>Beheerder</cp:lastModifiedBy>
  <cp:lastPrinted>2024-01-24T11:55:41Z</cp:lastPrinted>
  <dcterms:created xsi:type="dcterms:W3CDTF">2023-11-26T13:04:19Z</dcterms:created>
  <dcterms:modified xsi:type="dcterms:W3CDTF">2024-02-21T10:41:31Z</dcterms:modified>
</cp:coreProperties>
</file>